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checkCompatibility="1" autoCompressPictures="0"/>
  <bookViews>
    <workbookView xWindow="240" yWindow="240" windowWidth="25360" windowHeight="15820"/>
  </bookViews>
  <sheets>
    <sheet name="Korrig.budget 2020" sheetId="8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8" l="1"/>
  <c r="H24" i="8"/>
  <c r="G24" i="8"/>
  <c r="E15" i="8"/>
  <c r="E16" i="8"/>
  <c r="E17" i="8"/>
  <c r="E18" i="8"/>
  <c r="D15" i="8"/>
  <c r="D16" i="8"/>
  <c r="D17" i="8"/>
  <c r="N27" i="8"/>
  <c r="D39" i="8"/>
  <c r="G39" i="8"/>
  <c r="E39" i="8"/>
  <c r="N54" i="8"/>
  <c r="G55" i="8"/>
  <c r="F55" i="8"/>
  <c r="E55" i="8"/>
  <c r="D55" i="8"/>
  <c r="N23" i="8"/>
  <c r="B37" i="8"/>
  <c r="M61" i="8"/>
  <c r="L61" i="8"/>
  <c r="K61" i="8"/>
  <c r="J61" i="8"/>
  <c r="I61" i="8"/>
  <c r="H61" i="8"/>
  <c r="G61" i="8"/>
  <c r="F61" i="8"/>
  <c r="E61" i="8"/>
  <c r="D61" i="8"/>
  <c r="C61" i="8"/>
  <c r="B61" i="8"/>
  <c r="M55" i="8"/>
  <c r="L55" i="8"/>
  <c r="K55" i="8"/>
  <c r="J55" i="8"/>
  <c r="I55" i="8"/>
  <c r="H55" i="8"/>
  <c r="C55" i="8"/>
  <c r="B55" i="8"/>
  <c r="M37" i="8"/>
  <c r="L37" i="8"/>
  <c r="K37" i="8"/>
  <c r="J37" i="8"/>
  <c r="I37" i="8"/>
  <c r="H37" i="8"/>
  <c r="G37" i="8"/>
  <c r="F37" i="8"/>
  <c r="E37" i="8"/>
  <c r="D37" i="8"/>
  <c r="C37" i="8"/>
  <c r="N8" i="8"/>
  <c r="N12" i="8"/>
  <c r="N11" i="8"/>
  <c r="N6" i="8"/>
  <c r="N60" i="8"/>
  <c r="N59" i="8"/>
  <c r="N58" i="8"/>
  <c r="N26" i="8"/>
  <c r="N57" i="8"/>
  <c r="N61" i="8"/>
  <c r="N48" i="8"/>
  <c r="N47" i="8"/>
  <c r="N49" i="8"/>
  <c r="N51" i="8"/>
  <c r="N52" i="8"/>
  <c r="N53" i="8"/>
  <c r="N55" i="8"/>
  <c r="N44" i="8"/>
  <c r="N36" i="8"/>
  <c r="N33" i="8"/>
  <c r="N30" i="8"/>
  <c r="N22" i="8"/>
  <c r="N5" i="8"/>
  <c r="I13" i="8"/>
  <c r="I39" i="8"/>
  <c r="I42" i="8"/>
  <c r="I24" i="8"/>
  <c r="I28" i="8"/>
  <c r="D42" i="8"/>
  <c r="D24" i="8"/>
  <c r="D28" i="8"/>
  <c r="B39" i="8"/>
  <c r="B42" i="8"/>
  <c r="B24" i="8"/>
  <c r="B28" i="8"/>
  <c r="K13" i="8"/>
  <c r="J13" i="8"/>
  <c r="L13" i="8"/>
  <c r="M13" i="8"/>
  <c r="F42" i="8"/>
  <c r="F28" i="8"/>
  <c r="M39" i="8"/>
  <c r="M42" i="8"/>
  <c r="M24" i="8"/>
  <c r="M28" i="8"/>
  <c r="L39" i="8"/>
  <c r="L42" i="8"/>
  <c r="L24" i="8"/>
  <c r="L28" i="8"/>
  <c r="K39" i="8"/>
  <c r="K42" i="8"/>
  <c r="K24" i="8"/>
  <c r="K28" i="8"/>
  <c r="J39" i="8"/>
  <c r="J42" i="8"/>
  <c r="J24" i="8"/>
  <c r="J28" i="8"/>
  <c r="H39" i="8"/>
  <c r="H42" i="8"/>
  <c r="H28" i="8"/>
  <c r="G42" i="8"/>
  <c r="G28" i="8"/>
  <c r="E42" i="8"/>
  <c r="C39" i="8"/>
  <c r="C42" i="8"/>
  <c r="C24" i="8"/>
  <c r="C28" i="8"/>
  <c r="E28" i="8"/>
  <c r="N13" i="8"/>
  <c r="N41" i="8"/>
  <c r="N39" i="8"/>
  <c r="N24" i="8"/>
  <c r="N32" i="8"/>
  <c r="N31" i="8"/>
  <c r="M15" i="8"/>
  <c r="M16" i="8"/>
  <c r="M17" i="8"/>
  <c r="L15" i="8"/>
  <c r="L16" i="8"/>
  <c r="L17" i="8"/>
  <c r="K15" i="8"/>
  <c r="K16" i="8"/>
  <c r="K17" i="8"/>
  <c r="J15" i="8"/>
  <c r="J16" i="8"/>
  <c r="J17" i="8"/>
  <c r="I15" i="8"/>
  <c r="I16" i="8"/>
  <c r="I17" i="8"/>
  <c r="H15" i="8"/>
  <c r="H16" i="8"/>
  <c r="H17" i="8"/>
  <c r="G15" i="8"/>
  <c r="G16" i="8"/>
  <c r="G17" i="8"/>
  <c r="F15" i="8"/>
  <c r="F16" i="8"/>
  <c r="F17" i="8"/>
  <c r="C15" i="8"/>
  <c r="C16" i="8"/>
  <c r="C17" i="8"/>
  <c r="B15" i="8"/>
  <c r="N10" i="8"/>
  <c r="N9" i="8"/>
  <c r="N7" i="8"/>
  <c r="N28" i="8"/>
  <c r="O28" i="8"/>
  <c r="N37" i="8"/>
  <c r="N15" i="8"/>
  <c r="B16" i="8"/>
  <c r="B17" i="8"/>
  <c r="C18" i="8"/>
  <c r="C63" i="8"/>
  <c r="E63" i="8"/>
  <c r="G18" i="8"/>
  <c r="G63" i="8"/>
  <c r="I18" i="8"/>
  <c r="I63" i="8"/>
  <c r="K18" i="8"/>
  <c r="K63" i="8"/>
  <c r="M18" i="8"/>
  <c r="M63" i="8"/>
  <c r="D18" i="8"/>
  <c r="D63" i="8"/>
  <c r="F18" i="8"/>
  <c r="F63" i="8"/>
  <c r="H18" i="8"/>
  <c r="H63" i="8"/>
  <c r="J18" i="8"/>
  <c r="J63" i="8"/>
  <c r="L18" i="8"/>
  <c r="L63" i="8"/>
  <c r="N17" i="8"/>
  <c r="N16" i="8"/>
  <c r="N42" i="8"/>
  <c r="B18" i="8"/>
  <c r="B63" i="8"/>
  <c r="M65" i="8"/>
  <c r="N18" i="8"/>
  <c r="N63" i="8"/>
  <c r="N65" i="8"/>
</calcChain>
</file>

<file path=xl/sharedStrings.xml><?xml version="1.0" encoding="utf-8"?>
<sst xmlns="http://schemas.openxmlformats.org/spreadsheetml/2006/main" count="61" uniqueCount="60">
  <si>
    <t>omsætning</t>
  </si>
  <si>
    <t>Januar</t>
  </si>
  <si>
    <t>Februar</t>
  </si>
  <si>
    <t>Moms</t>
  </si>
  <si>
    <t>EL</t>
  </si>
  <si>
    <t>Forsikringer</t>
  </si>
  <si>
    <t>Profit</t>
  </si>
  <si>
    <t>Lokale omkostninger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</si>
  <si>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</si>
  <si>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</si>
  <si>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</si>
  <si>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</si>
  <si>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</si>
  <si>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</si>
  <si>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</si>
  <si>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</si>
  <si>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</si>
  <si>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</si>
  <si>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Administrative omkostninger</t>
  </si>
  <si>
    <t>Netto omsætning</t>
  </si>
  <si>
    <t>Kontorartikler , papir, mv</t>
  </si>
  <si>
    <t>Revision, advokat etc.</t>
  </si>
  <si>
    <t>Alarm</t>
  </si>
  <si>
    <t>Serviceaftaler, vedligehold udstyr</t>
  </si>
  <si>
    <t>Telefon, internet mv.</t>
  </si>
  <si>
    <t>Netto resultat</t>
  </si>
  <si>
    <t>Husleje</t>
  </si>
  <si>
    <t>Personale omkostninger</t>
  </si>
  <si>
    <t>Abonnementer, kontingenter mv.</t>
  </si>
  <si>
    <t>Løbende vedligehold</t>
  </si>
  <si>
    <t>Restaurant, duge, pynt, servietter</t>
  </si>
  <si>
    <t>Variable driftomkostninger</t>
  </si>
  <si>
    <t>Direktør</t>
  </si>
  <si>
    <t>Varme / gas</t>
  </si>
  <si>
    <t>Køkken / restaurant</t>
  </si>
  <si>
    <t>Løs arbejde</t>
  </si>
  <si>
    <t>Renovation, vinduespuds, mv</t>
  </si>
  <si>
    <t>Vand</t>
  </si>
  <si>
    <t>køkken, emballage, rengøringsmidler</t>
  </si>
  <si>
    <t>Markedsføring, webpage, mv</t>
  </si>
  <si>
    <t xml:space="preserve">Forbrug, avance </t>
  </si>
  <si>
    <t>Firmabil, Diesel</t>
  </si>
  <si>
    <t>Firmabil, grønne afgifter</t>
  </si>
  <si>
    <t>forsikring</t>
  </si>
  <si>
    <t>Omkostning Firmabil</t>
  </si>
  <si>
    <t>Kalvø torsdag buffet</t>
  </si>
  <si>
    <t>Catering, fester mv.</t>
  </si>
  <si>
    <t>Catering, frokost</t>
  </si>
  <si>
    <t>Brunch</t>
  </si>
  <si>
    <t>Udflugt, møder, begravelse, mm.</t>
  </si>
  <si>
    <t>Kalvø aktiviteter/events/madklub</t>
  </si>
  <si>
    <t>Fester frokost</t>
  </si>
  <si>
    <t>Fester aften</t>
  </si>
  <si>
    <t>"fast ansatte"</t>
  </si>
  <si>
    <t>Kontrol</t>
  </si>
  <si>
    <t>Afvikling af Ferie</t>
  </si>
  <si>
    <t>Kompensation 100%</t>
  </si>
  <si>
    <t>Medarbejder Kompensation +/-</t>
  </si>
  <si>
    <t>Budget Nedlukning version 2</t>
  </si>
  <si>
    <t>Kompensation +/-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</si>
</sst>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kr.&quot;\ #,##0;[Red]&quot;kr.&quot;\ \-#,##0"/>
    <numFmt numFmtId="165" formatCode="&quot;kr.&quot;\ #,##0.00;[Red]&quot;kr.&quot;\ \-#,##0.00"/>
    <numFmt numFmtId="166" formatCode="&quot;kr&quot;\ #,##0;[Red]&quot;kr&quot;\ \-#,##0"/>
    <numFmt numFmtId="167" formatCode="hh:mm;@"/>
    <numFmt numFmtId="168" formatCode="0.0%"/>
    <numFmt numFmtId="169" formatCode="&quot;kr&quot;\ #,##0"/>
    <numFmt numFmtId="170" formatCode="0.0"/>
    <numFmt numFmtId="171" formatCode="&quot;kr&quot;\ #,##0;[Red]&quot;kr&quot;\ #,##0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167" fontId="0" fillId="0" borderId="0" xfId="0" applyNumberFormat="1"/>
    <xf numFmtId="3" fontId="0" fillId="0" borderId="0" xfId="0" applyNumberFormat="1"/>
    <xf numFmtId="0" fontId="0" fillId="0" borderId="0" xfId="0" applyNumberFormat="1"/>
    <xf numFmtId="3" fontId="1" fillId="0" borderId="0" xfId="0" applyNumberFormat="1" applyFont="1"/>
    <xf numFmtId="169" fontId="0" fillId="0" borderId="0" xfId="0" applyNumberFormat="1"/>
    <xf numFmtId="169" fontId="1" fillId="0" borderId="0" xfId="0" applyNumberFormat="1" applyFont="1"/>
    <xf numFmtId="169" fontId="0" fillId="0" borderId="0" xfId="0" applyNumberFormat="1" applyAlignment="1">
      <alignment horizontal="right"/>
    </xf>
    <xf numFmtId="169" fontId="1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/>
    <xf numFmtId="1" fontId="0" fillId="0" borderId="0" xfId="0" applyNumberFormat="1"/>
    <xf numFmtId="0" fontId="0" fillId="0" borderId="0" xfId="0" applyBorder="1"/>
    <xf numFmtId="0" fontId="1" fillId="0" borderId="0" xfId="0" applyFont="1"/>
    <xf numFmtId="0" fontId="2" fillId="0" borderId="0" xfId="0" applyFont="1"/>
    <xf numFmtId="169" fontId="2" fillId="0" borderId="0" xfId="0" applyNumberFormat="1" applyFont="1"/>
    <xf numFmtId="0" fontId="2" fillId="0" borderId="1" xfId="0" applyFont="1" applyBorder="1" applyAlignment="1">
      <alignment horizontal="center"/>
    </xf>
    <xf numFmtId="0" fontId="0" fillId="0" borderId="2" xfId="0" applyBorder="1"/>
    <xf numFmtId="170" fontId="0" fillId="0" borderId="0" xfId="0" applyNumberFormat="1"/>
    <xf numFmtId="169" fontId="2" fillId="0" borderId="0" xfId="0" applyNumberFormat="1" applyFont="1" applyBorder="1"/>
    <xf numFmtId="171" fontId="0" fillId="0" borderId="0" xfId="0" applyNumberFormat="1"/>
    <xf numFmtId="166" fontId="0" fillId="0" borderId="0" xfId="0" applyNumberFormat="1"/>
    <xf numFmtId="0" fontId="1" fillId="0" borderId="0" xfId="0" applyFont="1" applyBorder="1" applyAlignment="1">
      <alignment horizontal="center"/>
    </xf>
    <xf numFmtId="169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3" xfId="0" applyBorder="1"/>
    <xf numFmtId="166" fontId="1" fillId="0" borderId="2" xfId="0" applyNumberFormat="1" applyFont="1" applyBorder="1"/>
    <xf numFmtId="16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66" fontId="2" fillId="0" borderId="0" xfId="0" applyNumberFormat="1" applyFont="1" applyBorder="1"/>
    <xf numFmtId="0" fontId="0" fillId="0" borderId="0" xfId="0" applyFill="1"/>
    <xf numFmtId="167" fontId="0" fillId="0" borderId="0" xfId="0" applyNumberFormat="1" applyFill="1"/>
    <xf numFmtId="0" fontId="3" fillId="0" borderId="0" xfId="0" applyFont="1" applyBorder="1" applyAlignment="1">
      <alignment horizontal="left"/>
    </xf>
    <xf numFmtId="169" fontId="6" fillId="0" borderId="0" xfId="0" applyNumberFormat="1" applyFont="1" applyAlignment="1">
      <alignment horizontal="right"/>
    </xf>
    <xf numFmtId="169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 applyFill="1"/>
    <xf numFmtId="169" fontId="7" fillId="0" borderId="0" xfId="0" applyNumberFormat="1" applyFont="1" applyAlignment="1">
      <alignment horizontal="center"/>
    </xf>
    <xf numFmtId="0" fontId="8" fillId="0" borderId="1" xfId="0" applyFont="1" applyBorder="1"/>
    <xf numFmtId="0" fontId="5" fillId="0" borderId="0" xfId="0" applyFont="1"/>
    <xf numFmtId="169" fontId="0" fillId="0" borderId="1" xfId="0" applyNumberFormat="1" applyBorder="1" applyAlignment="1">
      <alignment horizontal="right"/>
    </xf>
    <xf numFmtId="0" fontId="5" fillId="0" borderId="0" xfId="0" applyFont="1" applyFill="1"/>
    <xf numFmtId="169" fontId="0" fillId="0" borderId="1" xfId="0" applyNumberFormat="1" applyBorder="1"/>
    <xf numFmtId="168" fontId="2" fillId="0" borderId="0" xfId="0" applyNumberFormat="1" applyFont="1" applyFill="1"/>
    <xf numFmtId="9" fontId="9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168" fontId="0" fillId="0" borderId="0" xfId="0" applyNumberFormat="1" applyFill="1"/>
    <xf numFmtId="0" fontId="2" fillId="0" borderId="0" xfId="0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9" fontId="10" fillId="0" borderId="0" xfId="0" applyNumberFormat="1" applyFont="1" applyAlignment="1">
      <alignment horizontal="center"/>
    </xf>
    <xf numFmtId="0" fontId="9" fillId="0" borderId="0" xfId="0" applyFont="1"/>
    <xf numFmtId="169" fontId="0" fillId="0" borderId="0" xfId="0" applyNumberFormat="1" applyFont="1" applyBorder="1"/>
    <xf numFmtId="169" fontId="1" fillId="2" borderId="0" xfId="0" applyNumberFormat="1" applyFont="1" applyFill="1"/>
    <xf numFmtId="169" fontId="2" fillId="2" borderId="2" xfId="0" applyNumberFormat="1" applyFont="1" applyFill="1" applyBorder="1"/>
    <xf numFmtId="0" fontId="2" fillId="2" borderId="0" xfId="0" applyFont="1" applyFill="1" applyAlignment="1">
      <alignment horizontal="center"/>
    </xf>
    <xf numFmtId="169" fontId="0" fillId="0" borderId="0" xfId="0" applyNumberFormat="1" applyFill="1"/>
    <xf numFmtId="169" fontId="1" fillId="3" borderId="0" xfId="0" applyNumberFormat="1" applyFont="1" applyFill="1" applyAlignment="1">
      <alignment horizontal="center"/>
    </xf>
    <xf numFmtId="0" fontId="2" fillId="3" borderId="0" xfId="0" applyFont="1" applyFill="1"/>
    <xf numFmtId="0" fontId="9" fillId="3" borderId="0" xfId="0" applyFont="1" applyFill="1"/>
    <xf numFmtId="169" fontId="0" fillId="3" borderId="0" xfId="0" applyNumberFormat="1" applyFill="1" applyAlignment="1">
      <alignment horizontal="right"/>
    </xf>
    <xf numFmtId="0" fontId="2" fillId="3" borderId="1" xfId="0" applyFont="1" applyFill="1" applyBorder="1" applyAlignment="1">
      <alignment horizontal="center"/>
    </xf>
    <xf numFmtId="169" fontId="0" fillId="3" borderId="0" xfId="0" applyNumberFormat="1" applyFill="1" applyAlignment="1">
      <alignment horizontal="center"/>
    </xf>
    <xf numFmtId="169" fontId="0" fillId="3" borderId="0" xfId="0" applyNumberForma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Q132"/>
  <sheetViews>
    <sheetView tabSelected="1" zoomScale="80" zoomScaleNormal="80" zoomScalePageLayoutView="80" workbookViewId="0">
      <selection activeCell="H22" sqref="H22"/>
    </sheetView>
  </sheetViews>
  <sheetFormatPr baseColWidth="10" defaultColWidth="8.83203125" defaultRowHeight="14" x14ac:dyDescent="0"/>
  <cols>
    <col min="1" max="1" width="34.1640625" customWidth="1"/>
    <col min="2" max="13" width="13.1640625" customWidth="1"/>
    <col min="14" max="14" width="18.5" customWidth="1"/>
    <col min="15" max="15" width="9.33203125" customWidth="1"/>
    <col min="16" max="16" width="35.5" customWidth="1"/>
    <col min="17" max="17" width="15.83203125" customWidth="1"/>
    <col min="19" max="19" width="16.6640625" customWidth="1"/>
  </cols>
  <sheetData>
    <row r="2" spans="1:17" ht="23">
      <c r="A2" s="66" t="s">
        <v>58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4" spans="1:17">
      <c r="B4" s="17" t="s">
        <v>1</v>
      </c>
      <c r="C4" s="17" t="s">
        <v>2</v>
      </c>
      <c r="D4" s="61" t="s">
        <v>8</v>
      </c>
      <c r="E4" s="61" t="s">
        <v>9</v>
      </c>
      <c r="F4" s="17" t="s">
        <v>10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P4" s="1"/>
    </row>
    <row r="5" spans="1:17">
      <c r="A5" t="s">
        <v>50</v>
      </c>
      <c r="B5" s="6"/>
      <c r="C5" s="6"/>
      <c r="D5" s="6"/>
      <c r="E5" s="6"/>
      <c r="F5" s="6"/>
      <c r="G5" s="6"/>
      <c r="H5" s="6"/>
      <c r="I5" s="6">
        <v>60000</v>
      </c>
      <c r="J5" s="6">
        <v>40000</v>
      </c>
      <c r="K5" s="6">
        <v>80000</v>
      </c>
      <c r="L5" s="6">
        <v>170000</v>
      </c>
      <c r="M5" s="6">
        <v>260000</v>
      </c>
      <c r="N5" s="6">
        <f t="shared" ref="N5:N13" si="0">SUM(B5:M5)</f>
        <v>610000</v>
      </c>
      <c r="P5" s="55"/>
    </row>
    <row r="6" spans="1:17">
      <c r="A6" t="s">
        <v>45</v>
      </c>
      <c r="B6" s="6"/>
      <c r="C6" s="6"/>
      <c r="D6" s="6"/>
      <c r="E6" s="6"/>
      <c r="F6" s="6"/>
      <c r="G6" s="6"/>
      <c r="H6" s="6"/>
      <c r="I6" s="6">
        <v>32000</v>
      </c>
      <c r="J6" s="6">
        <v>32000</v>
      </c>
      <c r="K6" s="6">
        <v>32000</v>
      </c>
      <c r="L6" s="6">
        <v>32000</v>
      </c>
      <c r="M6" s="6">
        <v>32000</v>
      </c>
      <c r="N6" s="6">
        <f t="shared" si="0"/>
        <v>160000</v>
      </c>
      <c r="P6" s="55"/>
    </row>
    <row r="7" spans="1:17">
      <c r="A7" t="s">
        <v>48</v>
      </c>
      <c r="B7" s="6"/>
      <c r="C7" s="6"/>
      <c r="D7" s="6"/>
      <c r="E7" s="6"/>
      <c r="F7" s="6"/>
      <c r="G7" s="6"/>
      <c r="H7" s="6"/>
      <c r="I7" s="6">
        <v>80000</v>
      </c>
      <c r="J7" s="6">
        <v>80000</v>
      </c>
      <c r="K7" s="6">
        <v>55000</v>
      </c>
      <c r="L7" s="6">
        <v>40000</v>
      </c>
      <c r="M7" s="6">
        <v>20000</v>
      </c>
      <c r="N7" s="6">
        <f t="shared" si="0"/>
        <v>275000</v>
      </c>
    </row>
    <row r="8" spans="1:17">
      <c r="A8" t="s">
        <v>49</v>
      </c>
      <c r="B8" s="6"/>
      <c r="C8" s="6"/>
      <c r="D8" s="6"/>
      <c r="E8" s="6"/>
      <c r="F8" s="6"/>
      <c r="G8" s="6"/>
      <c r="H8" s="6"/>
      <c r="I8" s="6">
        <v>75000</v>
      </c>
      <c r="J8" s="6">
        <v>75000</v>
      </c>
      <c r="K8" s="6">
        <v>50000</v>
      </c>
      <c r="L8" s="6">
        <v>40000</v>
      </c>
      <c r="M8" s="6">
        <v>35000</v>
      </c>
      <c r="N8" s="6">
        <f t="shared" si="0"/>
        <v>275000</v>
      </c>
    </row>
    <row r="9" spans="1:17">
      <c r="A9" s="26" t="s">
        <v>51</v>
      </c>
      <c r="B9" s="6"/>
      <c r="C9" s="6"/>
      <c r="D9" s="6"/>
      <c r="E9" s="6"/>
      <c r="F9" s="6"/>
      <c r="G9" s="6"/>
      <c r="H9" s="6"/>
      <c r="I9" s="6">
        <v>255000</v>
      </c>
      <c r="J9" s="6">
        <v>110000</v>
      </c>
      <c r="K9" s="6">
        <v>130000</v>
      </c>
      <c r="L9" s="6">
        <v>95000</v>
      </c>
      <c r="M9" s="6">
        <v>50000</v>
      </c>
      <c r="N9" s="6">
        <f t="shared" si="0"/>
        <v>640000</v>
      </c>
    </row>
    <row r="10" spans="1:17">
      <c r="A10" t="s">
        <v>52</v>
      </c>
      <c r="B10" s="6"/>
      <c r="C10" s="6"/>
      <c r="D10" s="6"/>
      <c r="E10" s="6"/>
      <c r="F10" s="6"/>
      <c r="G10" s="6"/>
      <c r="H10" s="6"/>
      <c r="I10" s="6">
        <v>100000</v>
      </c>
      <c r="J10" s="6">
        <v>50000</v>
      </c>
      <c r="K10" s="6">
        <v>20000</v>
      </c>
      <c r="L10" s="6">
        <v>35000</v>
      </c>
      <c r="M10" s="6">
        <v>30000</v>
      </c>
      <c r="N10" s="6">
        <f t="shared" si="0"/>
        <v>235000</v>
      </c>
    </row>
    <row r="11" spans="1:17">
      <c r="A11" t="s">
        <v>46</v>
      </c>
      <c r="B11" s="6"/>
      <c r="C11" s="6"/>
      <c r="D11" s="6"/>
      <c r="E11" s="6"/>
      <c r="F11" s="6"/>
      <c r="G11" s="6"/>
      <c r="H11" s="6"/>
      <c r="I11" s="6">
        <v>30000</v>
      </c>
      <c r="J11" s="6">
        <v>30000</v>
      </c>
      <c r="K11" s="6">
        <v>30000</v>
      </c>
      <c r="L11" s="6">
        <v>30000</v>
      </c>
      <c r="M11" s="6">
        <v>30000</v>
      </c>
      <c r="N11" s="6">
        <f t="shared" si="0"/>
        <v>150000</v>
      </c>
    </row>
    <row r="12" spans="1:17">
      <c r="A12" t="s">
        <v>47</v>
      </c>
      <c r="B12" s="6"/>
      <c r="C12" s="6"/>
      <c r="D12" s="6"/>
      <c r="E12" s="6"/>
      <c r="F12" s="6"/>
      <c r="G12" s="6"/>
      <c r="H12" s="6"/>
      <c r="I12" s="6">
        <v>75000</v>
      </c>
      <c r="J12" s="6">
        <v>75000</v>
      </c>
      <c r="K12" s="6">
        <v>75000</v>
      </c>
      <c r="L12" s="6">
        <v>75000</v>
      </c>
      <c r="M12" s="6">
        <v>75000</v>
      </c>
      <c r="N12" s="6">
        <f t="shared" si="0"/>
        <v>375000</v>
      </c>
    </row>
    <row r="13" spans="1:17">
      <c r="A13" s="14" t="s">
        <v>0</v>
      </c>
      <c r="B13" s="57">
        <v>375759</v>
      </c>
      <c r="C13" s="57">
        <v>190651</v>
      </c>
      <c r="D13" s="57">
        <v>202000</v>
      </c>
      <c r="E13" s="9">
        <v>245000</v>
      </c>
      <c r="F13" s="9">
        <v>0</v>
      </c>
      <c r="G13" s="9">
        <v>300000</v>
      </c>
      <c r="H13" s="9">
        <v>200000</v>
      </c>
      <c r="I13" s="9">
        <f t="shared" ref="I13:M13" si="1">SUM(I5:I12)</f>
        <v>707000</v>
      </c>
      <c r="J13" s="9">
        <f t="shared" si="1"/>
        <v>492000</v>
      </c>
      <c r="K13" s="9">
        <f t="shared" si="1"/>
        <v>472000</v>
      </c>
      <c r="L13" s="9">
        <f t="shared" si="1"/>
        <v>517000</v>
      </c>
      <c r="M13" s="9">
        <f t="shared" si="1"/>
        <v>532000</v>
      </c>
      <c r="N13" s="7">
        <f t="shared" si="0"/>
        <v>4233410</v>
      </c>
    </row>
    <row r="14" spans="1:17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P14" s="37"/>
    </row>
    <row r="15" spans="1:17">
      <c r="A15" t="s">
        <v>3</v>
      </c>
      <c r="B15" s="10">
        <f>B13/100*20</f>
        <v>75151.8</v>
      </c>
      <c r="C15" s="10">
        <f t="shared" ref="C15:M15" si="2">C13/100*20</f>
        <v>38130.199999999997</v>
      </c>
      <c r="D15" s="10">
        <f t="shared" si="2"/>
        <v>40400</v>
      </c>
      <c r="E15" s="10">
        <f t="shared" si="2"/>
        <v>49000</v>
      </c>
      <c r="F15" s="10">
        <f t="shared" si="2"/>
        <v>0</v>
      </c>
      <c r="G15" s="10">
        <f t="shared" si="2"/>
        <v>60000</v>
      </c>
      <c r="H15" s="10">
        <f t="shared" si="2"/>
        <v>40000</v>
      </c>
      <c r="I15" s="10">
        <f t="shared" si="2"/>
        <v>141400</v>
      </c>
      <c r="J15" s="10">
        <f t="shared" si="2"/>
        <v>98400</v>
      </c>
      <c r="K15" s="10">
        <f t="shared" si="2"/>
        <v>94400</v>
      </c>
      <c r="L15" s="10">
        <f t="shared" si="2"/>
        <v>103400</v>
      </c>
      <c r="M15" s="10">
        <f t="shared" si="2"/>
        <v>106400</v>
      </c>
      <c r="N15" s="6">
        <f>SUM(B15:M15)</f>
        <v>846682</v>
      </c>
      <c r="O15" s="45"/>
      <c r="P15" s="37"/>
    </row>
    <row r="16" spans="1:17">
      <c r="A16" s="15" t="s">
        <v>19</v>
      </c>
      <c r="B16" s="35">
        <f>B13-B15</f>
        <v>300607.2</v>
      </c>
      <c r="C16" s="35">
        <f t="shared" ref="C16:M16" si="3">C13-C15</f>
        <v>152520.79999999999</v>
      </c>
      <c r="D16" s="35">
        <f t="shared" si="3"/>
        <v>161600</v>
      </c>
      <c r="E16" s="35">
        <f t="shared" si="3"/>
        <v>196000</v>
      </c>
      <c r="F16" s="35">
        <f t="shared" si="3"/>
        <v>0</v>
      </c>
      <c r="G16" s="35">
        <f t="shared" si="3"/>
        <v>240000</v>
      </c>
      <c r="H16" s="35">
        <f t="shared" si="3"/>
        <v>160000</v>
      </c>
      <c r="I16" s="35">
        <f t="shared" si="3"/>
        <v>565600</v>
      </c>
      <c r="J16" s="35">
        <f t="shared" si="3"/>
        <v>393600</v>
      </c>
      <c r="K16" s="35">
        <f t="shared" si="3"/>
        <v>377600</v>
      </c>
      <c r="L16" s="35">
        <f t="shared" si="3"/>
        <v>413600</v>
      </c>
      <c r="M16" s="35">
        <f t="shared" si="3"/>
        <v>425600</v>
      </c>
      <c r="N16" s="16">
        <f>SUM(B16:M16)</f>
        <v>3386728</v>
      </c>
      <c r="P16" s="37"/>
      <c r="Q16" s="3"/>
    </row>
    <row r="17" spans="1:17">
      <c r="A17" t="s">
        <v>40</v>
      </c>
      <c r="B17" s="10">
        <f>B16/100*26</f>
        <v>78157.872000000003</v>
      </c>
      <c r="C17" s="10">
        <f t="shared" ref="C17:M17" si="4">C16/100*26</f>
        <v>39655.407999999996</v>
      </c>
      <c r="D17" s="10">
        <f>D16/100*50</f>
        <v>80800</v>
      </c>
      <c r="E17" s="10">
        <f>E16/100*65</f>
        <v>127400</v>
      </c>
      <c r="F17" s="10">
        <f t="shared" si="4"/>
        <v>0</v>
      </c>
      <c r="G17" s="10">
        <f t="shared" si="4"/>
        <v>62400</v>
      </c>
      <c r="H17" s="10">
        <f t="shared" si="4"/>
        <v>41600</v>
      </c>
      <c r="I17" s="10">
        <f t="shared" si="4"/>
        <v>147056</v>
      </c>
      <c r="J17" s="10">
        <f t="shared" si="4"/>
        <v>102336</v>
      </c>
      <c r="K17" s="10">
        <f t="shared" si="4"/>
        <v>98176</v>
      </c>
      <c r="L17" s="10">
        <f t="shared" si="4"/>
        <v>107536</v>
      </c>
      <c r="M17" s="10">
        <f t="shared" si="4"/>
        <v>110656</v>
      </c>
      <c r="N17" s="6">
        <f>SUM(B17:M17)</f>
        <v>995773.28</v>
      </c>
      <c r="O17" s="46"/>
      <c r="P17" s="37"/>
      <c r="Q17" s="4"/>
    </row>
    <row r="18" spans="1:17">
      <c r="A18" s="14" t="s">
        <v>6</v>
      </c>
      <c r="B18" s="9">
        <f>B16-B17</f>
        <v>222449.32800000001</v>
      </c>
      <c r="C18" s="9">
        <f t="shared" ref="C18:M18" si="5">C16-C17</f>
        <v>112865.39199999999</v>
      </c>
      <c r="D18" s="9">
        <f t="shared" si="5"/>
        <v>80800</v>
      </c>
      <c r="E18" s="9">
        <f t="shared" si="5"/>
        <v>68600</v>
      </c>
      <c r="F18" s="9">
        <f t="shared" si="5"/>
        <v>0</v>
      </c>
      <c r="G18" s="9">
        <f t="shared" si="5"/>
        <v>177600</v>
      </c>
      <c r="H18" s="9">
        <f t="shared" si="5"/>
        <v>118400</v>
      </c>
      <c r="I18" s="9">
        <f t="shared" si="5"/>
        <v>418544</v>
      </c>
      <c r="J18" s="9">
        <f t="shared" si="5"/>
        <v>291264</v>
      </c>
      <c r="K18" s="9">
        <f t="shared" si="5"/>
        <v>279424</v>
      </c>
      <c r="L18" s="9">
        <f t="shared" si="5"/>
        <v>306064</v>
      </c>
      <c r="M18" s="9">
        <f t="shared" si="5"/>
        <v>314944</v>
      </c>
      <c r="N18" s="53">
        <f>SUM(B18:M18)</f>
        <v>2390954.7199999997</v>
      </c>
      <c r="O18" s="46"/>
      <c r="P18" s="37"/>
      <c r="Q18" s="5"/>
    </row>
    <row r="19" spans="1:17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6"/>
      <c r="O19" s="31"/>
      <c r="P19" s="37"/>
      <c r="Q19" s="14"/>
    </row>
    <row r="20" spans="1:17">
      <c r="A20" s="14" t="s">
        <v>27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6"/>
      <c r="O20" s="31"/>
      <c r="P20" s="37"/>
    </row>
    <row r="21" spans="1:17">
      <c r="A21" s="14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6"/>
      <c r="O21" s="31"/>
      <c r="P21" s="37"/>
    </row>
    <row r="22" spans="1:17">
      <c r="A22" s="51" t="s">
        <v>53</v>
      </c>
      <c r="B22" s="10">
        <v>120000</v>
      </c>
      <c r="C22" s="10">
        <v>120000</v>
      </c>
      <c r="D22" s="10">
        <v>95000</v>
      </c>
      <c r="E22" s="10">
        <v>65000</v>
      </c>
      <c r="F22" s="10">
        <v>0</v>
      </c>
      <c r="G22" s="10">
        <v>90000</v>
      </c>
      <c r="H22" s="62">
        <v>120000</v>
      </c>
      <c r="I22" s="10">
        <v>120000</v>
      </c>
      <c r="J22" s="10">
        <v>120000</v>
      </c>
      <c r="K22" s="10">
        <v>120000</v>
      </c>
      <c r="L22" s="10">
        <v>120000</v>
      </c>
      <c r="M22" s="10">
        <v>120000</v>
      </c>
      <c r="N22" s="6">
        <f>SUM(B22:M22)</f>
        <v>1210000</v>
      </c>
      <c r="O22" s="31"/>
      <c r="P22" s="37"/>
    </row>
    <row r="23" spans="1:17">
      <c r="A23" s="59" t="s">
        <v>57</v>
      </c>
      <c r="B23" s="10"/>
      <c r="C23" s="10"/>
      <c r="D23" s="10">
        <v>-15500</v>
      </c>
      <c r="E23" s="10">
        <v>6500</v>
      </c>
      <c r="F23" s="10">
        <v>21500</v>
      </c>
      <c r="G23" s="10">
        <v>20000</v>
      </c>
      <c r="H23" s="10"/>
      <c r="I23" s="10"/>
      <c r="J23" s="10"/>
      <c r="K23" s="10"/>
      <c r="L23" s="10"/>
      <c r="M23" s="10"/>
      <c r="N23" s="6">
        <f>SUM(D23:M23)</f>
        <v>32500</v>
      </c>
      <c r="O23" s="31"/>
      <c r="P23" s="37"/>
    </row>
    <row r="24" spans="1:17">
      <c r="A24" s="51" t="s">
        <v>35</v>
      </c>
      <c r="B24" s="10">
        <f>B13/100*8</f>
        <v>30060.720000000001</v>
      </c>
      <c r="C24" s="10">
        <f>C13/100*8</f>
        <v>15252.08</v>
      </c>
      <c r="D24" s="10">
        <f>D13/100*8</f>
        <v>16160</v>
      </c>
      <c r="E24" s="10">
        <v>0</v>
      </c>
      <c r="F24" s="10">
        <v>0</v>
      </c>
      <c r="G24" s="10">
        <f t="shared" ref="G24:H24" si="6">G13/100*8</f>
        <v>24000</v>
      </c>
      <c r="H24" s="10">
        <f t="shared" si="6"/>
        <v>16000</v>
      </c>
      <c r="I24" s="10">
        <f t="shared" ref="I24:M24" si="7">I13/100*8</f>
        <v>56560</v>
      </c>
      <c r="J24" s="10">
        <f t="shared" si="7"/>
        <v>39360</v>
      </c>
      <c r="K24" s="10">
        <f t="shared" si="7"/>
        <v>37760</v>
      </c>
      <c r="L24" s="10">
        <f t="shared" si="7"/>
        <v>41360</v>
      </c>
      <c r="M24" s="10">
        <f t="shared" si="7"/>
        <v>42560</v>
      </c>
      <c r="N24" s="6">
        <f>SUM(B24:M24)</f>
        <v>319072.8</v>
      </c>
      <c r="O24" s="31"/>
      <c r="P24" s="37"/>
    </row>
    <row r="25" spans="1:17">
      <c r="A25" s="51" t="s">
        <v>55</v>
      </c>
      <c r="B25" s="10"/>
      <c r="C25" s="10"/>
      <c r="D25" s="10"/>
      <c r="E25" s="10"/>
      <c r="F25" s="10"/>
      <c r="G25" s="10"/>
      <c r="H25" s="10">
        <v>-35000</v>
      </c>
      <c r="I25" s="10"/>
      <c r="J25" s="10"/>
      <c r="K25" s="10"/>
      <c r="L25" s="10"/>
      <c r="M25" s="10"/>
      <c r="N25" s="56">
        <f>SUM(H25:M25)</f>
        <v>-35000</v>
      </c>
      <c r="O25" s="56"/>
      <c r="P25" s="37"/>
    </row>
    <row r="26" spans="1:17">
      <c r="A26" t="s">
        <v>32</v>
      </c>
      <c r="B26" s="10">
        <v>50000</v>
      </c>
      <c r="C26" s="10">
        <v>50000</v>
      </c>
      <c r="D26" s="10">
        <v>50000</v>
      </c>
      <c r="E26" s="10">
        <v>50000</v>
      </c>
      <c r="F26" s="10">
        <v>50000</v>
      </c>
      <c r="G26" s="10">
        <v>50000</v>
      </c>
      <c r="H26" s="10">
        <v>50000</v>
      </c>
      <c r="I26" s="10">
        <v>50000</v>
      </c>
      <c r="J26" s="10">
        <v>50000</v>
      </c>
      <c r="K26" s="10">
        <v>50000</v>
      </c>
      <c r="L26" s="10">
        <v>50000</v>
      </c>
      <c r="M26" s="10">
        <v>50000</v>
      </c>
      <c r="N26" s="6">
        <f>SUM(B26:M26)</f>
        <v>600000</v>
      </c>
      <c r="O26" s="31"/>
      <c r="P26" s="37"/>
    </row>
    <row r="27" spans="1:17">
      <c r="A27" s="59" t="s">
        <v>59</v>
      </c>
      <c r="B27" s="8"/>
      <c r="C27" s="8"/>
      <c r="D27" s="8"/>
      <c r="E27" s="8"/>
      <c r="F27" s="60">
        <v>-30000</v>
      </c>
      <c r="G27" s="60">
        <v>-13000</v>
      </c>
      <c r="H27" s="8"/>
      <c r="I27" s="8"/>
      <c r="J27" s="8"/>
      <c r="K27" s="8"/>
      <c r="L27" s="8"/>
      <c r="M27" s="8"/>
      <c r="N27" s="11">
        <f>SUM(E27:M27)</f>
        <v>-43000</v>
      </c>
      <c r="O27" s="47"/>
      <c r="P27" s="37"/>
    </row>
    <row r="28" spans="1:17" ht="16" thickBot="1">
      <c r="A28" s="33"/>
      <c r="B28" s="34">
        <f>SUM(B22:B27)</f>
        <v>200060.72</v>
      </c>
      <c r="C28" s="34">
        <f t="shared" ref="C28:M28" si="8">SUM(C22:C27)</f>
        <v>185252.08</v>
      </c>
      <c r="D28" s="34">
        <f t="shared" si="8"/>
        <v>145660</v>
      </c>
      <c r="E28" s="34">
        <f t="shared" si="8"/>
        <v>121500</v>
      </c>
      <c r="F28" s="34">
        <f t="shared" si="8"/>
        <v>41500</v>
      </c>
      <c r="G28" s="34">
        <f t="shared" si="8"/>
        <v>171000</v>
      </c>
      <c r="H28" s="34">
        <f t="shared" si="8"/>
        <v>151000</v>
      </c>
      <c r="I28" s="34">
        <f t="shared" si="8"/>
        <v>226560</v>
      </c>
      <c r="J28" s="34">
        <f t="shared" si="8"/>
        <v>209360</v>
      </c>
      <c r="K28" s="34">
        <f t="shared" si="8"/>
        <v>207760</v>
      </c>
      <c r="L28" s="34">
        <f t="shared" si="8"/>
        <v>211360</v>
      </c>
      <c r="M28" s="34">
        <f t="shared" si="8"/>
        <v>212560</v>
      </c>
      <c r="N28" s="54">
        <f>SUM(N22:N27)</f>
        <v>2083572.7999999998</v>
      </c>
      <c r="O28" s="44">
        <f>N28/N13</f>
        <v>0.49217363780026024</v>
      </c>
      <c r="P28" s="37"/>
    </row>
    <row r="29" spans="1:17" ht="16" thickTop="1">
      <c r="A29" s="39" t="s">
        <v>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11"/>
      <c r="O29" s="47"/>
      <c r="P29" s="37"/>
    </row>
    <row r="30" spans="1:17">
      <c r="A30" s="40" t="s">
        <v>26</v>
      </c>
      <c r="B30" s="8">
        <v>45000</v>
      </c>
      <c r="C30" s="8">
        <v>45000</v>
      </c>
      <c r="D30" s="8">
        <v>45000</v>
      </c>
      <c r="E30" s="8">
        <v>45000</v>
      </c>
      <c r="F30" s="8">
        <v>45000</v>
      </c>
      <c r="G30" s="8">
        <v>45000</v>
      </c>
      <c r="H30" s="8">
        <v>45000</v>
      </c>
      <c r="I30" s="8">
        <v>45000</v>
      </c>
      <c r="J30" s="8">
        <v>45000</v>
      </c>
      <c r="K30" s="8">
        <v>45000</v>
      </c>
      <c r="L30" s="8">
        <v>45000</v>
      </c>
      <c r="M30" s="8">
        <v>45000</v>
      </c>
      <c r="N30" s="11">
        <f>SUM(B30:M30)</f>
        <v>540000</v>
      </c>
      <c r="O30" s="44"/>
      <c r="P30" s="31"/>
    </row>
    <row r="31" spans="1:17">
      <c r="A31" s="40" t="s">
        <v>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1">
        <f t="shared" ref="N31:N32" si="9">SUM(B31:M31)</f>
        <v>0</v>
      </c>
      <c r="O31" s="48"/>
      <c r="P31" s="31"/>
    </row>
    <row r="32" spans="1:17">
      <c r="A32" s="40" t="s">
        <v>33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1">
        <f t="shared" si="9"/>
        <v>0</v>
      </c>
      <c r="O32" s="49"/>
      <c r="P32" s="32"/>
      <c r="Q32" s="2"/>
    </row>
    <row r="33" spans="1:17">
      <c r="A33" s="40" t="s">
        <v>36</v>
      </c>
      <c r="B33" s="8">
        <v>4200</v>
      </c>
      <c r="C33" s="8">
        <v>4200</v>
      </c>
      <c r="D33" s="8">
        <v>4200</v>
      </c>
      <c r="E33" s="8">
        <v>4200</v>
      </c>
      <c r="F33" s="8">
        <v>4200</v>
      </c>
      <c r="G33" s="8">
        <v>4200</v>
      </c>
      <c r="H33" s="8">
        <v>4200</v>
      </c>
      <c r="I33" s="8">
        <v>4200</v>
      </c>
      <c r="J33" s="8">
        <v>4200</v>
      </c>
      <c r="K33" s="8">
        <v>4200</v>
      </c>
      <c r="L33" s="8">
        <v>4200</v>
      </c>
      <c r="M33" s="8">
        <v>4200</v>
      </c>
      <c r="N33" s="11">
        <f>SUM(B33:M33)</f>
        <v>50400</v>
      </c>
      <c r="O33" s="49"/>
      <c r="P33" s="32"/>
      <c r="Q33" s="2"/>
    </row>
    <row r="34" spans="1:17">
      <c r="A34" s="40" t="s">
        <v>37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1">
        <v>0</v>
      </c>
      <c r="O34" s="32"/>
      <c r="P34" s="32"/>
      <c r="Q34" s="2"/>
    </row>
    <row r="35" spans="1:17">
      <c r="A35" s="40" t="s">
        <v>5</v>
      </c>
      <c r="B35" s="8">
        <v>32000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1">
        <v>32000</v>
      </c>
      <c r="O35" s="32"/>
      <c r="P35" s="32"/>
      <c r="Q35" s="2"/>
    </row>
    <row r="36" spans="1:17">
      <c r="A36" s="58" t="s">
        <v>56</v>
      </c>
      <c r="B36" s="8"/>
      <c r="C36" s="8"/>
      <c r="D36" s="60">
        <v>-20000</v>
      </c>
      <c r="E36" s="60">
        <v>-40000</v>
      </c>
      <c r="F36" s="60">
        <v>-49200</v>
      </c>
      <c r="G36" s="60">
        <v>-16000</v>
      </c>
      <c r="H36" s="8"/>
      <c r="I36" s="8"/>
      <c r="J36" s="8"/>
      <c r="K36" s="8"/>
      <c r="L36" s="8"/>
      <c r="M36" s="8"/>
      <c r="N36" s="11">
        <f>SUM(B36:M36)</f>
        <v>-125200</v>
      </c>
      <c r="O36" s="32"/>
      <c r="P36" s="32"/>
      <c r="Q36" s="2"/>
    </row>
    <row r="37" spans="1:17" ht="15" thickBot="1">
      <c r="B37" s="54">
        <f>SUM(B30:B36)</f>
        <v>81200</v>
      </c>
      <c r="C37" s="54">
        <f t="shared" ref="C37:M37" si="10">SUM(C30:C36)</f>
        <v>49200</v>
      </c>
      <c r="D37" s="54">
        <f t="shared" si="10"/>
        <v>29200</v>
      </c>
      <c r="E37" s="54">
        <f t="shared" si="10"/>
        <v>9200</v>
      </c>
      <c r="F37" s="54">
        <f t="shared" si="10"/>
        <v>0</v>
      </c>
      <c r="G37" s="54">
        <f t="shared" si="10"/>
        <v>33200</v>
      </c>
      <c r="H37" s="54">
        <f t="shared" si="10"/>
        <v>49200</v>
      </c>
      <c r="I37" s="54">
        <f t="shared" si="10"/>
        <v>49200</v>
      </c>
      <c r="J37" s="54">
        <f t="shared" si="10"/>
        <v>49200</v>
      </c>
      <c r="K37" s="54">
        <f t="shared" si="10"/>
        <v>49200</v>
      </c>
      <c r="L37" s="54">
        <f t="shared" si="10"/>
        <v>49200</v>
      </c>
      <c r="M37" s="54">
        <f t="shared" si="10"/>
        <v>49200</v>
      </c>
      <c r="N37" s="54">
        <f t="shared" ref="N37" si="11">SUM(N30:N36)</f>
        <v>497200</v>
      </c>
      <c r="O37" s="44"/>
      <c r="P37" s="32"/>
      <c r="Q37" s="2"/>
    </row>
    <row r="38" spans="1:17" ht="16" thickTop="1">
      <c r="A38" s="39" t="s">
        <v>31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11"/>
      <c r="O38" s="32"/>
      <c r="P38" s="32"/>
      <c r="Q38" s="2"/>
    </row>
    <row r="39" spans="1:17">
      <c r="A39" s="40" t="s">
        <v>30</v>
      </c>
      <c r="B39" s="8">
        <f>B13/100*3.5</f>
        <v>13151.565000000001</v>
      </c>
      <c r="C39" s="8">
        <f t="shared" ref="C39:M39" si="12">C13/100*3.5</f>
        <v>6672.7849999999999</v>
      </c>
      <c r="D39" s="8">
        <f>D13/100*2.5</f>
        <v>5050</v>
      </c>
      <c r="E39" s="8">
        <f>E13/100*1.5</f>
        <v>3675</v>
      </c>
      <c r="F39" s="8">
        <v>0</v>
      </c>
      <c r="G39" s="8">
        <f>G13/100*1.5</f>
        <v>4500</v>
      </c>
      <c r="H39" s="8">
        <f t="shared" si="12"/>
        <v>7000</v>
      </c>
      <c r="I39" s="8">
        <f t="shared" si="12"/>
        <v>24745</v>
      </c>
      <c r="J39" s="8">
        <f t="shared" si="12"/>
        <v>17220</v>
      </c>
      <c r="K39" s="8">
        <f t="shared" si="12"/>
        <v>16520</v>
      </c>
      <c r="L39" s="8">
        <f t="shared" si="12"/>
        <v>18095</v>
      </c>
      <c r="M39" s="8">
        <f t="shared" si="12"/>
        <v>18620</v>
      </c>
      <c r="N39" s="11">
        <f>SUM(B39:M39)</f>
        <v>135249.35</v>
      </c>
      <c r="O39" s="47"/>
      <c r="P39" s="32"/>
      <c r="Q39" s="2"/>
    </row>
    <row r="40" spans="1:17">
      <c r="A40" s="40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1"/>
      <c r="O40" s="47"/>
      <c r="P40" s="32"/>
      <c r="Q40" s="2"/>
    </row>
    <row r="41" spans="1:17">
      <c r="A41" s="40" t="s">
        <v>38</v>
      </c>
      <c r="B41" s="8">
        <v>4000</v>
      </c>
      <c r="C41" s="8">
        <v>4000</v>
      </c>
      <c r="D41" s="8">
        <v>4000</v>
      </c>
      <c r="E41" s="8">
        <v>4000</v>
      </c>
      <c r="F41" s="8">
        <v>0</v>
      </c>
      <c r="G41" s="8">
        <v>4000</v>
      </c>
      <c r="H41" s="8">
        <v>4000</v>
      </c>
      <c r="I41" s="8">
        <v>4000</v>
      </c>
      <c r="J41" s="8">
        <v>4000</v>
      </c>
      <c r="K41" s="8">
        <v>4000</v>
      </c>
      <c r="L41" s="8">
        <v>4000</v>
      </c>
      <c r="M41" s="8">
        <v>4000</v>
      </c>
      <c r="N41" s="11">
        <f>SUM(B41:M41)</f>
        <v>44000</v>
      </c>
      <c r="O41" s="47"/>
      <c r="P41" s="32"/>
      <c r="Q41" s="2"/>
    </row>
    <row r="42" spans="1:17" ht="15" thickBot="1">
      <c r="B42" s="54">
        <f t="shared" ref="B42:M42" si="13">SUM(B39:B41)</f>
        <v>17151.565000000002</v>
      </c>
      <c r="C42" s="54">
        <f t="shared" si="13"/>
        <v>10672.785</v>
      </c>
      <c r="D42" s="54">
        <f t="shared" si="13"/>
        <v>9050</v>
      </c>
      <c r="E42" s="54">
        <f t="shared" si="13"/>
        <v>7675</v>
      </c>
      <c r="F42" s="54">
        <f t="shared" si="13"/>
        <v>0</v>
      </c>
      <c r="G42" s="54">
        <f t="shared" si="13"/>
        <v>8500</v>
      </c>
      <c r="H42" s="54">
        <f t="shared" si="13"/>
        <v>11000</v>
      </c>
      <c r="I42" s="54">
        <f t="shared" si="13"/>
        <v>28745</v>
      </c>
      <c r="J42" s="54">
        <f t="shared" si="13"/>
        <v>21220</v>
      </c>
      <c r="K42" s="54">
        <f t="shared" si="13"/>
        <v>20520</v>
      </c>
      <c r="L42" s="54">
        <f t="shared" si="13"/>
        <v>22095</v>
      </c>
      <c r="M42" s="54">
        <f t="shared" si="13"/>
        <v>22620</v>
      </c>
      <c r="N42" s="54">
        <f>SUM(N39:N41)</f>
        <v>179249.35</v>
      </c>
      <c r="O42" s="44"/>
      <c r="P42" s="32"/>
      <c r="Q42" s="2"/>
    </row>
    <row r="43" spans="1:17" ht="16" thickTop="1">
      <c r="A43" s="39" t="s">
        <v>29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11"/>
      <c r="O43" s="32"/>
      <c r="P43" s="32"/>
      <c r="Q43" s="2"/>
    </row>
    <row r="44" spans="1:17" ht="15" thickBot="1">
      <c r="A44" s="40" t="s">
        <v>34</v>
      </c>
      <c r="B44" s="8">
        <v>2500</v>
      </c>
      <c r="C44" s="8">
        <v>2500</v>
      </c>
      <c r="D44" s="8">
        <v>2500</v>
      </c>
      <c r="E44" s="8">
        <v>2500</v>
      </c>
      <c r="F44" s="8">
        <v>2500</v>
      </c>
      <c r="G44" s="8">
        <v>2500</v>
      </c>
      <c r="H44" s="8">
        <v>2500</v>
      </c>
      <c r="I44" s="8">
        <v>2500</v>
      </c>
      <c r="J44" s="8">
        <v>2500</v>
      </c>
      <c r="K44" s="8">
        <v>2500</v>
      </c>
      <c r="L44" s="8">
        <v>2500</v>
      </c>
      <c r="M44" s="8">
        <v>2500</v>
      </c>
      <c r="N44" s="54">
        <f>SUM(B44:M44)</f>
        <v>30000</v>
      </c>
      <c r="O44" s="44"/>
      <c r="P44" s="32"/>
      <c r="Q44" s="2"/>
    </row>
    <row r="45" spans="1:17" ht="15" thickTop="1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16"/>
      <c r="O45" s="47"/>
      <c r="P45" s="32"/>
      <c r="Q45" s="2"/>
    </row>
    <row r="46" spans="1:17" ht="15">
      <c r="A46" s="39" t="s">
        <v>18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11"/>
      <c r="O46" s="32"/>
      <c r="P46" s="32"/>
      <c r="Q46" s="2"/>
    </row>
    <row r="47" spans="1:17">
      <c r="A47" s="40" t="s">
        <v>39</v>
      </c>
      <c r="B47" s="6">
        <v>10000</v>
      </c>
      <c r="C47" s="6">
        <v>10000</v>
      </c>
      <c r="D47" s="6">
        <v>10000</v>
      </c>
      <c r="E47" s="6">
        <v>10000</v>
      </c>
      <c r="F47" s="6">
        <v>5000</v>
      </c>
      <c r="G47" s="6">
        <v>10000</v>
      </c>
      <c r="H47" s="6">
        <v>10000</v>
      </c>
      <c r="I47" s="6">
        <v>10000</v>
      </c>
      <c r="J47" s="6">
        <v>10000</v>
      </c>
      <c r="K47" s="6">
        <v>10000</v>
      </c>
      <c r="L47" s="6">
        <v>10000</v>
      </c>
      <c r="M47" s="6">
        <v>10000</v>
      </c>
      <c r="N47" s="11">
        <f>SUM(B47:M47)</f>
        <v>115000</v>
      </c>
      <c r="O47" s="31"/>
      <c r="P47" s="31"/>
    </row>
    <row r="48" spans="1:17">
      <c r="A48" s="40" t="s">
        <v>21</v>
      </c>
      <c r="B48" s="6">
        <v>6500</v>
      </c>
      <c r="C48" s="6">
        <v>6500</v>
      </c>
      <c r="D48" s="6">
        <v>6500</v>
      </c>
      <c r="E48" s="6">
        <v>6500</v>
      </c>
      <c r="F48" s="6">
        <v>6500</v>
      </c>
      <c r="G48" s="6">
        <v>6500</v>
      </c>
      <c r="H48" s="6">
        <v>6500</v>
      </c>
      <c r="I48" s="6">
        <v>6500</v>
      </c>
      <c r="J48" s="6">
        <v>6500</v>
      </c>
      <c r="K48" s="6">
        <v>6500</v>
      </c>
      <c r="L48" s="6">
        <v>6500</v>
      </c>
      <c r="M48" s="6">
        <v>6500</v>
      </c>
      <c r="N48" s="11">
        <f>SUM(B48:M48)</f>
        <v>78000</v>
      </c>
      <c r="O48" s="31"/>
      <c r="P48" s="31"/>
    </row>
    <row r="49" spans="1:16">
      <c r="A49" s="40" t="s">
        <v>20</v>
      </c>
      <c r="B49" s="6">
        <v>1200</v>
      </c>
      <c r="C49" s="6">
        <v>1200</v>
      </c>
      <c r="D49" s="6">
        <v>1200</v>
      </c>
      <c r="E49" s="6">
        <v>1200</v>
      </c>
      <c r="F49" s="6">
        <v>1200</v>
      </c>
      <c r="G49" s="6">
        <v>1200</v>
      </c>
      <c r="H49" s="6">
        <v>1200</v>
      </c>
      <c r="I49" s="6">
        <v>1200</v>
      </c>
      <c r="J49" s="6">
        <v>1200</v>
      </c>
      <c r="K49" s="6">
        <v>1200</v>
      </c>
      <c r="L49" s="6">
        <v>1200</v>
      </c>
      <c r="M49" s="6">
        <v>1200</v>
      </c>
      <c r="N49" s="11">
        <f>SUM(B49:M49)</f>
        <v>14400</v>
      </c>
      <c r="O49" s="31"/>
      <c r="P49" s="31"/>
    </row>
    <row r="50" spans="1:16">
      <c r="A50" s="40" t="s">
        <v>22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1">
        <v>0</v>
      </c>
      <c r="O50" s="48"/>
      <c r="P50" s="31"/>
    </row>
    <row r="51" spans="1:16">
      <c r="A51" s="42" t="s">
        <v>24</v>
      </c>
      <c r="B51" s="6">
        <v>1000</v>
      </c>
      <c r="C51" s="6">
        <v>1000</v>
      </c>
      <c r="D51" s="6">
        <v>1000</v>
      </c>
      <c r="E51" s="6">
        <v>1000</v>
      </c>
      <c r="F51" s="6">
        <v>1000</v>
      </c>
      <c r="G51" s="6">
        <v>1000</v>
      </c>
      <c r="H51" s="6">
        <v>1000</v>
      </c>
      <c r="I51" s="6">
        <v>1000</v>
      </c>
      <c r="J51" s="6">
        <v>1000</v>
      </c>
      <c r="K51" s="6">
        <v>1000</v>
      </c>
      <c r="L51" s="6">
        <v>1000</v>
      </c>
      <c r="M51" s="6">
        <v>1000</v>
      </c>
      <c r="N51" s="11">
        <f>SUM(B51:M51)</f>
        <v>12000</v>
      </c>
      <c r="O51" s="31"/>
      <c r="P51" s="31"/>
    </row>
    <row r="52" spans="1:16">
      <c r="A52" s="40" t="s">
        <v>23</v>
      </c>
      <c r="B52" s="6">
        <v>1000</v>
      </c>
      <c r="C52" s="6">
        <v>1000</v>
      </c>
      <c r="D52" s="6">
        <v>1000</v>
      </c>
      <c r="E52" s="6">
        <v>1000</v>
      </c>
      <c r="F52" s="6">
        <v>1000</v>
      </c>
      <c r="G52" s="6">
        <v>1000</v>
      </c>
      <c r="H52" s="6">
        <v>1000</v>
      </c>
      <c r="I52" s="6">
        <v>1000</v>
      </c>
      <c r="J52" s="6">
        <v>1000</v>
      </c>
      <c r="K52" s="6">
        <v>1000</v>
      </c>
      <c r="L52" s="6">
        <v>1000</v>
      </c>
      <c r="M52" s="6">
        <v>1000</v>
      </c>
      <c r="N52" s="11">
        <f>SUM(B52:M52)</f>
        <v>12000</v>
      </c>
      <c r="O52" s="31"/>
      <c r="P52" s="31"/>
    </row>
    <row r="53" spans="1:16">
      <c r="A53" s="40" t="s">
        <v>28</v>
      </c>
      <c r="B53" s="6">
        <v>1000</v>
      </c>
      <c r="C53" s="6">
        <v>1000</v>
      </c>
      <c r="D53" s="6">
        <v>1000</v>
      </c>
      <c r="E53" s="6">
        <v>1000</v>
      </c>
      <c r="F53" s="6">
        <v>1000</v>
      </c>
      <c r="G53" s="6">
        <v>1000</v>
      </c>
      <c r="H53" s="6">
        <v>1000</v>
      </c>
      <c r="I53" s="6">
        <v>1000</v>
      </c>
      <c r="J53" s="6">
        <v>1000</v>
      </c>
      <c r="K53" s="6">
        <v>1000</v>
      </c>
      <c r="L53" s="6">
        <v>1000</v>
      </c>
      <c r="M53" s="6">
        <v>1000</v>
      </c>
      <c r="N53" s="11">
        <f>SUM(B53:M53)</f>
        <v>12000</v>
      </c>
      <c r="O53" s="31"/>
    </row>
    <row r="54" spans="1:16">
      <c r="A54" s="58" t="s">
        <v>56</v>
      </c>
      <c r="B54" s="6"/>
      <c r="C54" s="6"/>
      <c r="D54" s="63">
        <v>-3000</v>
      </c>
      <c r="E54" s="63">
        <v>-6000</v>
      </c>
      <c r="F54" s="63">
        <v>-6000</v>
      </c>
      <c r="G54" s="63">
        <v>-2000</v>
      </c>
      <c r="H54" s="6"/>
      <c r="I54" s="6"/>
      <c r="J54" s="6"/>
      <c r="K54" s="6"/>
      <c r="L54" s="6"/>
      <c r="M54" s="6"/>
      <c r="N54" s="11">
        <f>SUM(D54:M54)</f>
        <v>-17000</v>
      </c>
      <c r="O54" s="31"/>
    </row>
    <row r="55" spans="1:16" ht="15" thickBot="1">
      <c r="B55" s="54">
        <f t="shared" ref="B55:M55" si="14">SUM(B47:B53)</f>
        <v>20700</v>
      </c>
      <c r="C55" s="54">
        <f t="shared" si="14"/>
        <v>20700</v>
      </c>
      <c r="D55" s="54">
        <f>SUM(D47:D54)</f>
        <v>17700</v>
      </c>
      <c r="E55" s="54">
        <f>SUM(E47:E54)</f>
        <v>14700</v>
      </c>
      <c r="F55" s="54">
        <f>SUM(F47:F54)</f>
        <v>9700</v>
      </c>
      <c r="G55" s="54">
        <f>SUM(G47:G54)</f>
        <v>18700</v>
      </c>
      <c r="H55" s="54">
        <f t="shared" si="14"/>
        <v>20700</v>
      </c>
      <c r="I55" s="54">
        <f t="shared" si="14"/>
        <v>20700</v>
      </c>
      <c r="J55" s="54">
        <f t="shared" si="14"/>
        <v>20700</v>
      </c>
      <c r="K55" s="54">
        <f t="shared" si="14"/>
        <v>20700</v>
      </c>
      <c r="L55" s="54">
        <f t="shared" si="14"/>
        <v>20700</v>
      </c>
      <c r="M55" s="54">
        <f t="shared" si="14"/>
        <v>20700</v>
      </c>
      <c r="N55" s="54">
        <f>SUM(N47:N54)</f>
        <v>226400</v>
      </c>
      <c r="O55" s="44"/>
    </row>
    <row r="56" spans="1:16" ht="15" thickTop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52"/>
      <c r="O56" s="44"/>
    </row>
    <row r="57" spans="1:16">
      <c r="A57" s="40" t="s">
        <v>41</v>
      </c>
      <c r="B57" s="6">
        <v>1000</v>
      </c>
      <c r="C57" s="6">
        <v>1000</v>
      </c>
      <c r="D57" s="6">
        <v>1000</v>
      </c>
      <c r="E57" s="6">
        <v>1000</v>
      </c>
      <c r="F57" s="6">
        <v>1000</v>
      </c>
      <c r="G57" s="6">
        <v>1000</v>
      </c>
      <c r="H57" s="6">
        <v>1000</v>
      </c>
      <c r="I57" s="6">
        <v>1000</v>
      </c>
      <c r="J57" s="6">
        <v>1000</v>
      </c>
      <c r="K57" s="6">
        <v>1000</v>
      </c>
      <c r="L57" s="6">
        <v>1000</v>
      </c>
      <c r="M57" s="6">
        <v>1000</v>
      </c>
      <c r="N57" s="52">
        <f>SUM(B57:M57)</f>
        <v>12000</v>
      </c>
      <c r="O57" s="44"/>
    </row>
    <row r="58" spans="1:16">
      <c r="A58" s="40" t="s">
        <v>42</v>
      </c>
      <c r="B58" s="6">
        <v>1100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52">
        <f>B58</f>
        <v>1100</v>
      </c>
      <c r="O58" s="44"/>
    </row>
    <row r="59" spans="1:16">
      <c r="A59" s="40" t="s">
        <v>43</v>
      </c>
      <c r="B59" s="6">
        <v>6500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52">
        <f>B59</f>
        <v>6500</v>
      </c>
      <c r="O59" s="44"/>
    </row>
    <row r="60" spans="1:16">
      <c r="A60" s="40" t="s">
        <v>44</v>
      </c>
      <c r="B60" s="6">
        <v>500</v>
      </c>
      <c r="C60" s="6">
        <v>500</v>
      </c>
      <c r="D60" s="6">
        <v>500</v>
      </c>
      <c r="E60" s="6">
        <v>500</v>
      </c>
      <c r="F60" s="6">
        <v>500</v>
      </c>
      <c r="G60" s="6">
        <v>500</v>
      </c>
      <c r="H60" s="6">
        <v>500</v>
      </c>
      <c r="I60" s="6">
        <v>500</v>
      </c>
      <c r="J60" s="6">
        <v>500</v>
      </c>
      <c r="K60" s="6">
        <v>500</v>
      </c>
      <c r="L60" s="6">
        <v>500</v>
      </c>
      <c r="M60" s="6">
        <v>500</v>
      </c>
      <c r="N60" s="52">
        <f>SUM(B60:M60)</f>
        <v>6000</v>
      </c>
      <c r="O60" s="44"/>
    </row>
    <row r="61" spans="1:16" ht="15" thickBot="1">
      <c r="A61" s="40"/>
      <c r="B61" s="54">
        <f t="shared" ref="B61:M61" si="15">SUM(B57:B60)</f>
        <v>9100</v>
      </c>
      <c r="C61" s="54">
        <f t="shared" si="15"/>
        <v>1500</v>
      </c>
      <c r="D61" s="54">
        <f t="shared" si="15"/>
        <v>1500</v>
      </c>
      <c r="E61" s="54">
        <f t="shared" si="15"/>
        <v>1500</v>
      </c>
      <c r="F61" s="54">
        <f t="shared" si="15"/>
        <v>1500</v>
      </c>
      <c r="G61" s="54">
        <f t="shared" si="15"/>
        <v>1500</v>
      </c>
      <c r="H61" s="54">
        <f t="shared" si="15"/>
        <v>1500</v>
      </c>
      <c r="I61" s="54">
        <f t="shared" si="15"/>
        <v>1500</v>
      </c>
      <c r="J61" s="54">
        <f t="shared" si="15"/>
        <v>1500</v>
      </c>
      <c r="K61" s="54">
        <f t="shared" si="15"/>
        <v>1500</v>
      </c>
      <c r="L61" s="54">
        <f t="shared" si="15"/>
        <v>1500</v>
      </c>
      <c r="M61" s="54">
        <f t="shared" si="15"/>
        <v>1500</v>
      </c>
      <c r="N61" s="54">
        <f>SUM(N57:N60)</f>
        <v>25600</v>
      </c>
      <c r="O61" s="44"/>
    </row>
    <row r="62" spans="1:16" ht="15" thickTop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/>
      <c r="O62" s="31"/>
    </row>
    <row r="63" spans="1:16" ht="15" thickBot="1">
      <c r="A63" s="18" t="s">
        <v>25</v>
      </c>
      <c r="B63" s="27">
        <f t="shared" ref="B63:M63" si="16">B18-B28-B37-B42-B44-B55-B61</f>
        <v>-108262.95699999999</v>
      </c>
      <c r="C63" s="27">
        <f t="shared" si="16"/>
        <v>-156959.473</v>
      </c>
      <c r="D63" s="27">
        <f t="shared" si="16"/>
        <v>-124810</v>
      </c>
      <c r="E63" s="27">
        <f t="shared" si="16"/>
        <v>-88475</v>
      </c>
      <c r="F63" s="27">
        <f t="shared" si="16"/>
        <v>-55200</v>
      </c>
      <c r="G63" s="27">
        <f t="shared" si="16"/>
        <v>-57800</v>
      </c>
      <c r="H63" s="27">
        <f t="shared" si="16"/>
        <v>-117500</v>
      </c>
      <c r="I63" s="27">
        <f t="shared" si="16"/>
        <v>89339</v>
      </c>
      <c r="J63" s="27">
        <f t="shared" si="16"/>
        <v>-13216</v>
      </c>
      <c r="K63" s="27">
        <f t="shared" si="16"/>
        <v>-22756</v>
      </c>
      <c r="L63" s="27">
        <f t="shared" si="16"/>
        <v>-1291</v>
      </c>
      <c r="M63" s="27">
        <f t="shared" si="16"/>
        <v>5864</v>
      </c>
      <c r="N63" s="27">
        <f>N18-N28-N37-N42-N44-N55-N61</f>
        <v>-651067.43000000005</v>
      </c>
      <c r="O63" s="44"/>
      <c r="P63" s="6"/>
    </row>
    <row r="64" spans="1:16" ht="15" thickTop="1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1:14">
      <c r="A65" t="s">
        <v>54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>
        <f>B63+C63+D63+E63+F63+G63+H63+I63+J63+K63+L63+M63</f>
        <v>-651067.42999999993</v>
      </c>
      <c r="N65" s="6">
        <f>M65-N63</f>
        <v>0</v>
      </c>
    </row>
    <row r="66" spans="1:14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6"/>
    </row>
    <row r="67" spans="1:14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>
      <c r="A68" s="13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6"/>
    </row>
    <row r="69" spans="1:14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6"/>
    </row>
    <row r="70" spans="1:14">
      <c r="A70" s="1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6"/>
    </row>
    <row r="71" spans="1:14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>
      <c r="A73" s="13"/>
      <c r="B73" s="13"/>
      <c r="C73" s="13"/>
      <c r="D73" s="13"/>
      <c r="N73" s="20"/>
    </row>
    <row r="74" spans="1:14">
      <c r="A74" s="13"/>
      <c r="B74" s="13"/>
      <c r="C74" s="13"/>
      <c r="D74" s="13"/>
      <c r="N74" s="6"/>
    </row>
    <row r="75" spans="1:14">
      <c r="A75" s="23"/>
      <c r="B75" s="13"/>
      <c r="C75" s="13"/>
      <c r="D75" s="13"/>
    </row>
    <row r="76" spans="1:14">
      <c r="A76" s="13"/>
      <c r="B76" s="13"/>
      <c r="C76" s="24"/>
      <c r="D76" s="13"/>
      <c r="G76" s="6"/>
    </row>
    <row r="77" spans="1:14">
      <c r="A77" s="13"/>
      <c r="B77" s="13"/>
      <c r="C77" s="24"/>
      <c r="D77" s="13"/>
      <c r="G77" s="6"/>
    </row>
    <row r="78" spans="1:14">
      <c r="A78" s="13"/>
      <c r="B78" s="13"/>
      <c r="C78" s="24"/>
      <c r="D78" s="13"/>
      <c r="G78" s="6"/>
    </row>
    <row r="79" spans="1:14">
      <c r="A79" s="13"/>
      <c r="B79" s="13"/>
      <c r="C79" s="24"/>
      <c r="D79" s="13"/>
      <c r="G79" s="6"/>
    </row>
    <row r="80" spans="1:14">
      <c r="A80" s="13"/>
      <c r="B80" s="13"/>
      <c r="C80" s="24"/>
      <c r="D80" s="13"/>
      <c r="G80" s="6"/>
    </row>
    <row r="81" spans="1:13">
      <c r="A81" s="13"/>
      <c r="B81" s="25"/>
      <c r="C81" s="24"/>
      <c r="D81" s="25"/>
      <c r="F81" s="1"/>
      <c r="G81" s="6"/>
      <c r="H81" s="1"/>
      <c r="I81" s="1"/>
      <c r="J81" s="1"/>
      <c r="K81" s="1"/>
      <c r="L81" s="1"/>
      <c r="M81" s="1"/>
    </row>
    <row r="82" spans="1:13">
      <c r="A82" s="13"/>
      <c r="B82" s="13"/>
      <c r="C82" s="13"/>
      <c r="D82" s="13"/>
      <c r="F82" s="64"/>
      <c r="G82" s="64"/>
      <c r="H82" s="64"/>
    </row>
    <row r="83" spans="1:13">
      <c r="A83" s="13"/>
      <c r="B83" s="25"/>
      <c r="C83" s="25"/>
      <c r="D83" s="25"/>
      <c r="E83" s="1"/>
      <c r="F83" s="1"/>
      <c r="G83" s="1"/>
      <c r="H83" s="1"/>
      <c r="I83" s="1"/>
      <c r="J83" s="1"/>
      <c r="K83" s="1"/>
      <c r="L83" s="1"/>
      <c r="M83" s="1"/>
    </row>
    <row r="91" spans="1:13">
      <c r="F91" s="64"/>
      <c r="G91" s="64"/>
      <c r="H91" s="64"/>
    </row>
    <row r="92" spans="1:1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2:13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2:13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102" spans="2:13">
      <c r="F102" s="65"/>
      <c r="G102" s="65"/>
      <c r="H102" s="65"/>
    </row>
    <row r="103" spans="2:1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10" spans="2:13">
      <c r="B110" s="12"/>
      <c r="C110" s="12"/>
      <c r="D110" s="12"/>
      <c r="E110" s="12"/>
      <c r="F110" s="12"/>
      <c r="G110" s="12"/>
      <c r="H110" s="12"/>
      <c r="I110" s="12"/>
      <c r="L110" s="12"/>
      <c r="M110" s="12"/>
    </row>
    <row r="111" spans="2:13">
      <c r="B111" s="12"/>
      <c r="C111" s="12"/>
      <c r="D111" s="12"/>
      <c r="E111" s="12"/>
      <c r="F111" s="12"/>
      <c r="G111" s="12"/>
      <c r="H111" s="12"/>
      <c r="I111" s="12"/>
      <c r="L111" s="12"/>
      <c r="M111" s="12"/>
    </row>
    <row r="112" spans="2:13">
      <c r="B112" s="12"/>
      <c r="C112" s="12"/>
      <c r="D112" s="12"/>
      <c r="E112" s="12"/>
      <c r="F112" s="12"/>
      <c r="G112" s="12"/>
      <c r="H112" s="12"/>
      <c r="I112" s="12"/>
      <c r="L112" s="12"/>
      <c r="M112" s="12"/>
    </row>
    <row r="113" spans="1:13">
      <c r="B113" s="12"/>
      <c r="C113" s="12"/>
      <c r="D113" s="12"/>
      <c r="E113" s="12"/>
      <c r="F113" s="12"/>
      <c r="G113" s="12"/>
      <c r="H113" s="12"/>
      <c r="I113" s="12"/>
      <c r="L113" s="12"/>
      <c r="M113" s="12"/>
    </row>
    <row r="114" spans="1:13">
      <c r="I114" s="6"/>
      <c r="J114" s="6"/>
      <c r="K114" s="7"/>
      <c r="L114" s="6"/>
    </row>
    <row r="115" spans="1:13">
      <c r="I115" s="6"/>
      <c r="J115" s="6"/>
      <c r="K115" s="7"/>
      <c r="L115" s="6"/>
    </row>
    <row r="116" spans="1:13">
      <c r="K116" s="14"/>
    </row>
    <row r="117" spans="1:13">
      <c r="A117" s="14"/>
      <c r="I117" s="6"/>
      <c r="J117" s="6"/>
      <c r="K117" s="7"/>
      <c r="L117" s="6"/>
    </row>
    <row r="118" spans="1:13">
      <c r="K118" s="14"/>
    </row>
    <row r="119" spans="1:13">
      <c r="I119" s="3"/>
      <c r="J119" s="3"/>
      <c r="K119" s="5"/>
      <c r="L119" s="3"/>
    </row>
    <row r="120" spans="1:13">
      <c r="K120" s="14"/>
    </row>
    <row r="121" spans="1:13">
      <c r="I121" s="7"/>
      <c r="J121" s="7"/>
      <c r="K121" s="7"/>
      <c r="L121" s="7"/>
    </row>
    <row r="126" spans="1:13">
      <c r="B126" s="6"/>
      <c r="C126" s="6"/>
    </row>
    <row r="130" spans="4:6">
      <c r="D130" s="14"/>
    </row>
    <row r="132" spans="4:6">
      <c r="F132" s="12"/>
    </row>
  </sheetData>
  <mergeCells count="4">
    <mergeCell ref="F82:H82"/>
    <mergeCell ref="F91:H91"/>
    <mergeCell ref="F102:H102"/>
    <mergeCell ref="A2:N2"/>
  </mergeCells>
  <phoneticPr fontId="11" type="noConversion"/>
  <pageMargins left="0.7" right="0.7" top="0.75" bottom="0.75" header="0.3" footer="0.3"/>
  <pageSetup paperSize="9" scale="33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Korrig.budget 2020</vt:lpstr>
    </vt:vector>
  </TitlesOfParts>
  <Company>DFDS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60com</dc:creator>
  <cp:lastModifiedBy>Johan Rube</cp:lastModifiedBy>
  <cp:lastPrinted>2020-04-14T21:45:36Z</cp:lastPrinted>
  <dcterms:created xsi:type="dcterms:W3CDTF">2011-06-30T13:53:14Z</dcterms:created>
  <dcterms:modified xsi:type="dcterms:W3CDTF">2020-04-14T21:45:54Z</dcterms:modified>
</cp:coreProperties>
</file>